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IT20309</author>
  </authors>
  <commentList>
    <comment ref="E11" authorId="0">
      <text>
        <r>
          <rPr>
            <b/>
            <sz val="9"/>
            <rFont val="Tahoma"/>
            <family val="2"/>
          </rPr>
          <t>QUESTO VALORE NON PUO' ESSERE INFERIORE A 13</t>
        </r>
      </text>
    </comment>
    <comment ref="E6" authorId="0">
      <text>
        <r>
          <rPr>
            <b/>
            <sz val="9"/>
            <rFont val="Tahoma"/>
            <family val="0"/>
          </rPr>
          <t>DIGITA IL VALORE DELLA CELLA ACCANTO O IL VALORE EFFETTIVO SE DIVERSO DA QUELLO DELLA CELLA ACCANTO</t>
        </r>
      </text>
    </comment>
    <comment ref="E7" authorId="0">
      <text>
        <r>
          <rPr>
            <b/>
            <sz val="9"/>
            <rFont val="Tahoma"/>
            <family val="0"/>
          </rPr>
          <t>DIGITA IL VALORE DELLA CELLA ACCANTO O IL VALORE EFFETTIVO SE DIVERSO DA QUELLO DELLA CELLA ACCANTO</t>
        </r>
      </text>
    </comment>
    <comment ref="E8" authorId="0">
      <text>
        <r>
          <rPr>
            <b/>
            <sz val="9"/>
            <rFont val="Tahoma"/>
            <family val="0"/>
          </rPr>
          <t>DIGITA IL VALORE DELLA CELLA ACCANTO O IL VALORE EFFETTIVO SE DIVERSO DA QUELLO DELLA CELLA ACCANTO</t>
        </r>
      </text>
    </comment>
    <comment ref="E9" authorId="0">
      <text>
        <r>
          <rPr>
            <b/>
            <sz val="9"/>
            <rFont val="Tahoma"/>
            <family val="0"/>
          </rPr>
          <t>DIGITA IL VALORE DELLA CELLA ACCANTO O IL VALORE EFFETTIVO SE DIVERSO DA QUELLO DELLA CELLA ACCANTO</t>
        </r>
      </text>
    </comment>
    <comment ref="E10" authorId="0">
      <text>
        <r>
          <rPr>
            <b/>
            <sz val="9"/>
            <rFont val="Tahoma"/>
            <family val="0"/>
          </rPr>
          <t>DIGITA IL VALORE DELLA CELLA ACCANTO O IL VALORE EFFETTIVO SE DIVERSO DA QUELLO DELLA CELLA ACCANTO</t>
        </r>
      </text>
    </comment>
  </commentList>
</comments>
</file>

<file path=xl/sharedStrings.xml><?xml version="1.0" encoding="utf-8"?>
<sst xmlns="http://schemas.openxmlformats.org/spreadsheetml/2006/main" count="43" uniqueCount="43">
  <si>
    <t>DAL</t>
  </si>
  <si>
    <t>AL</t>
  </si>
  <si>
    <t>PERIODO</t>
  </si>
  <si>
    <t>TOTALE</t>
  </si>
  <si>
    <t>RETRIBUZIONE IMPONIBILE INPS</t>
  </si>
  <si>
    <t>DURATA NASpI</t>
  </si>
  <si>
    <t>SETTIMANE</t>
  </si>
  <si>
    <t>MESI</t>
  </si>
  <si>
    <t>SETTIMANE TEORICHE</t>
  </si>
  <si>
    <t>inizio procedura</t>
  </si>
  <si>
    <t>fine procedura</t>
  </si>
  <si>
    <t>SETTIMANE LAVORATE</t>
  </si>
  <si>
    <t>celle di controllo</t>
  </si>
  <si>
    <t>I DATI NELLE CELLE CON SFONDO ROSSO DOVRANNO ESSERE IMMESSI DAL LAVORATORE INTERESSATO</t>
  </si>
  <si>
    <t>La retribuzione imponibile INPS è desumibile da ogni cedolino retribuzione (parte bassa - prima casella "IMPONIBILE INPS MESE), oppure dai CUD/CU)</t>
  </si>
  <si>
    <t xml:space="preserve">DATA DI FINE DEL PERIODO DI PREAVVISO SE PAGATO
OPPURE DI CESSAZIONE DEL RAPPORTO DI LAVORO </t>
  </si>
  <si>
    <t>NASpI MENSILE LORDA 1°MESE</t>
  </si>
  <si>
    <t>NASpI MENSILE LORDA 2°MESE</t>
  </si>
  <si>
    <t>NASpI MENSILE LORDA 3°MESE</t>
  </si>
  <si>
    <t>NASpI MENSILE LORDA 4°MESE</t>
  </si>
  <si>
    <t>NASpI MENSILE LORDA 5°MESE</t>
  </si>
  <si>
    <t>NASpI MENSILE LORDA 6°MESE</t>
  </si>
  <si>
    <t>NASpI MENSILE LORDA 7°MESE</t>
  </si>
  <si>
    <t>NASpI MENSILE LORDA 8°MESE</t>
  </si>
  <si>
    <t>NASpI MENSILE LORDA 9°MESE</t>
  </si>
  <si>
    <t>NASpI MENSILE LORDA 10°MESE</t>
  </si>
  <si>
    <t>NASpI MENSILE LORDA 11°MESE</t>
  </si>
  <si>
    <t>NASpI MENSILE LORDA 12°MESE</t>
  </si>
  <si>
    <t>NASpI MENSILE LORDA 13°MESE</t>
  </si>
  <si>
    <t>NASpI MENSILE LORDA 14°MESE</t>
  </si>
  <si>
    <t>NASpI MENSILE LORDA 15°MESE</t>
  </si>
  <si>
    <t>NASpI MENSILE LORDA 16°MESE</t>
  </si>
  <si>
    <t>NASpI MENSILE LORDA 17°MESE</t>
  </si>
  <si>
    <t>NASpI MENSILE LORDA 18°MESE</t>
  </si>
  <si>
    <t>NASpI MENSILE LORDA 19°MESE</t>
  </si>
  <si>
    <t>NASpI MENSILE LORDA 20°MESE</t>
  </si>
  <si>
    <t>NASpI MENSILE LORDA 21°MESE</t>
  </si>
  <si>
    <t>NASpI MENSILE LORDA 22°MESE</t>
  </si>
  <si>
    <t>NASpI MENSILE LORDA 23°MESE</t>
  </si>
  <si>
    <t>NASpI MENSILE LORDA 24°MESE</t>
  </si>
  <si>
    <t>Se il valore evidenziato nella cella accanto è minore uguale a € 1195, l'ammontare della NASpI sarà pari a € 811,88 fino al terzo mese e a € 787,52 ridotti del 3% per ogni successivo mese.
Se invece detto valore è superiore, si veda quanto indicato nelle celle sottostanti.</t>
  </si>
  <si>
    <t>SI</t>
  </si>
  <si>
    <t>NASpI TOTALE LORDA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</si>
</sst>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"/>
    <numFmt numFmtId="166" formatCode="0.000"/>
    <numFmt numFmtId="167" formatCode="0.00000"/>
    <numFmt numFmtId="168" formatCode="0.0000"/>
    <numFmt numFmtId="169" formatCode="_-&quot;€&quot;\ * #,##0.0_-;\-&quot;€&quot;\ * #,##0.0_-;_-&quot;€&quot;\ * &quot;-&quot;??_-;_-@_-"/>
    <numFmt numFmtId="170" formatCode="_-&quot;€&quot;\ * #,##0_-;\-&quot;€&quot;\ * #,##0_-;_-&quot;€&quot;\ * &quot;-&quot;??_-;_-@_-"/>
    <numFmt numFmtId="171" formatCode="#,##0_ ;\-#,##0\ 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9"/>
      <name val="Tahoma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 Black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17" fillId="17" borderId="0" applyNumberFormat="0" applyBorder="0" applyAlignment="0" applyProtection="0"/>
    <xf numFmtId="0" fontId="21" fillId="9" borderId="1" applyNumberFormat="0" applyAlignment="0" applyProtection="0"/>
    <xf numFmtId="0" fontId="23" fillId="14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3" borderId="1" applyNumberFormat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/>
    </xf>
    <xf numFmtId="44" fontId="1" fillId="0" borderId="10" xfId="44" applyFont="1" applyBorder="1" applyAlignment="1">
      <alignment/>
    </xf>
    <xf numFmtId="44" fontId="0" fillId="0" borderId="0" xfId="0" applyNumberFormat="1" applyAlignment="1">
      <alignment/>
    </xf>
    <xf numFmtId="4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44" fontId="1" fillId="0" borderId="0" xfId="0" applyNumberFormat="1" applyFont="1" applyBorder="1" applyAlignment="1">
      <alignment vertical="center"/>
    </xf>
    <xf numFmtId="44" fontId="1" fillId="0" borderId="10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14" fontId="1" fillId="0" borderId="10" xfId="0" applyNumberFormat="1" applyFont="1" applyFill="1" applyBorder="1" applyAlignment="1" applyProtection="1">
      <alignment/>
      <protection/>
    </xf>
    <xf numFmtId="0" fontId="5" fillId="18" borderId="10" xfId="0" applyFont="1" applyFill="1" applyBorder="1" applyAlignment="1">
      <alignment horizontal="center" vertical="center" wrapText="1"/>
    </xf>
    <xf numFmtId="14" fontId="5" fillId="18" borderId="10" xfId="0" applyNumberFormat="1" applyFont="1" applyFill="1" applyBorder="1" applyAlignment="1">
      <alignment/>
    </xf>
    <xf numFmtId="44" fontId="5" fillId="18" borderId="10" xfId="44" applyFont="1" applyFill="1" applyBorder="1" applyAlignment="1" applyProtection="1">
      <alignment/>
      <protection locked="0"/>
    </xf>
    <xf numFmtId="0" fontId="5" fillId="18" borderId="10" xfId="0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0" fontId="9" fillId="0" borderId="0" xfId="0" applyFont="1" applyFill="1" applyAlignment="1">
      <alignment horizontal="justify" vertical="center" wrapText="1"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171" fontId="1" fillId="0" borderId="10" xfId="0" applyNumberFormat="1" applyFont="1" applyBorder="1" applyAlignment="1">
      <alignment vertical="center"/>
    </xf>
    <xf numFmtId="44" fontId="1" fillId="0" borderId="10" xfId="44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1" fontId="1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justify" vertical="center"/>
    </xf>
    <xf numFmtId="44" fontId="5" fillId="0" borderId="0" xfId="0" applyNumberFormat="1" applyFont="1" applyBorder="1" applyAlignment="1">
      <alignment horizontal="justify" vertical="center"/>
    </xf>
    <xf numFmtId="44" fontId="11" fillId="0" borderId="0" xfId="44" applyFont="1" applyBorder="1" applyAlignment="1">
      <alignment/>
    </xf>
    <xf numFmtId="44" fontId="5" fillId="0" borderId="0" xfId="44" applyFont="1" applyAlignment="1">
      <alignment/>
    </xf>
    <xf numFmtId="0" fontId="11" fillId="0" borderId="0" xfId="0" applyFont="1" applyBorder="1" applyAlignment="1">
      <alignment/>
    </xf>
    <xf numFmtId="44" fontId="11" fillId="0" borderId="0" xfId="0" applyNumberFormat="1" applyFont="1" applyBorder="1" applyAlignment="1">
      <alignment/>
    </xf>
    <xf numFmtId="0" fontId="11" fillId="0" borderId="0" xfId="0" applyFont="1" applyAlignment="1">
      <alignment horizontal="right"/>
    </xf>
    <xf numFmtId="44" fontId="5" fillId="0" borderId="0" xfId="0" applyNumberFormat="1" applyFont="1" applyAlignment="1">
      <alignment/>
    </xf>
    <xf numFmtId="44" fontId="11" fillId="0" borderId="0" xfId="44" applyNumberFormat="1" applyFont="1" applyBorder="1" applyAlignment="1">
      <alignment horizontal="center" vertical="center" wrapText="1"/>
    </xf>
    <xf numFmtId="44" fontId="11" fillId="0" borderId="0" xfId="0" applyNumberFormat="1" applyFont="1" applyAlignment="1">
      <alignment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44" fontId="1" fillId="0" borderId="10" xfId="44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0" fillId="19" borderId="13" xfId="0" applyFont="1" applyFill="1" applyBorder="1" applyAlignment="1">
      <alignment horizontal="center" vertical="center" wrapText="1"/>
    </xf>
    <xf numFmtId="0" fontId="10" fillId="19" borderId="14" xfId="0" applyFont="1" applyFill="1" applyBorder="1" applyAlignment="1">
      <alignment horizontal="center" vertical="center" wrapText="1"/>
    </xf>
    <xf numFmtId="0" fontId="10" fillId="19" borderId="15" xfId="0" applyFont="1" applyFill="1" applyBorder="1" applyAlignment="1">
      <alignment horizontal="center" vertical="center" wrapText="1"/>
    </xf>
    <xf numFmtId="0" fontId="10" fillId="19" borderId="16" xfId="0" applyFont="1" applyFill="1" applyBorder="1" applyAlignment="1">
      <alignment horizontal="center" vertical="center" wrapText="1"/>
    </xf>
    <xf numFmtId="0" fontId="10" fillId="19" borderId="0" xfId="0" applyFont="1" applyFill="1" applyBorder="1" applyAlignment="1">
      <alignment horizontal="center" vertical="center" wrapText="1"/>
    </xf>
    <xf numFmtId="0" fontId="10" fillId="19" borderId="17" xfId="0" applyFont="1" applyFill="1" applyBorder="1" applyAlignment="1">
      <alignment horizontal="center" vertical="center" wrapText="1"/>
    </xf>
    <xf numFmtId="0" fontId="10" fillId="19" borderId="18" xfId="0" applyFont="1" applyFill="1" applyBorder="1" applyAlignment="1">
      <alignment horizontal="center" vertical="center" wrapText="1"/>
    </xf>
    <xf numFmtId="0" fontId="10" fillId="19" borderId="19" xfId="0" applyFont="1" applyFill="1" applyBorder="1" applyAlignment="1">
      <alignment horizontal="center" vertical="center" wrapText="1"/>
    </xf>
    <xf numFmtId="0" fontId="10" fillId="19" borderId="20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14" fontId="5" fillId="18" borderId="0" xfId="0" applyNumberFormat="1" applyFont="1" applyFill="1" applyAlignment="1" applyProtection="1">
      <alignment horizontal="center" vertical="center"/>
      <protection locked="0"/>
    </xf>
    <xf numFmtId="0" fontId="5" fillId="18" borderId="21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justify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uro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Comma" xfId="53"/>
    <cellStyle name="Comma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2" width="11.7109375" style="0" customWidth="1"/>
    <col min="3" max="3" width="16.7109375" style="0" customWidth="1"/>
    <col min="4" max="5" width="12.57421875" style="0" customWidth="1"/>
    <col min="6" max="6" width="4.57421875" style="0" customWidth="1"/>
    <col min="7" max="7" width="10.7109375" style="0" customWidth="1"/>
    <col min="8" max="9" width="11.8515625" style="0" bestFit="1" customWidth="1"/>
    <col min="11" max="11" width="10.8515625" style="0" bestFit="1" customWidth="1"/>
    <col min="12" max="12" width="11.8515625" style="0" bestFit="1" customWidth="1"/>
    <col min="13" max="13" width="10.140625" style="0" bestFit="1" customWidth="1"/>
  </cols>
  <sheetData>
    <row r="1" spans="1:12" ht="38.25">
      <c r="A1" s="61" t="s">
        <v>15</v>
      </c>
      <c r="B1" s="62"/>
      <c r="C1" s="62"/>
      <c r="D1" s="62"/>
      <c r="E1" s="64"/>
      <c r="G1" s="60" t="s">
        <v>13</v>
      </c>
      <c r="H1" s="60"/>
      <c r="I1" s="60"/>
      <c r="K1" s="14" t="s">
        <v>9</v>
      </c>
      <c r="L1" s="14" t="s">
        <v>10</v>
      </c>
    </row>
    <row r="2" spans="1:12" ht="12.75">
      <c r="A2" s="63"/>
      <c r="B2" s="63"/>
      <c r="C2" s="63"/>
      <c r="D2" s="63"/>
      <c r="E2" s="65"/>
      <c r="G2" s="60"/>
      <c r="H2" s="60"/>
      <c r="I2" s="60"/>
      <c r="K2" s="15">
        <v>42710</v>
      </c>
      <c r="L2" s="15">
        <f>K2+74</f>
        <v>42784</v>
      </c>
    </row>
    <row r="3" spans="7:9" ht="12.75">
      <c r="G3" s="60"/>
      <c r="H3" s="60"/>
      <c r="I3" s="60"/>
    </row>
    <row r="4" spans="1:9" ht="12.75">
      <c r="A4" s="48" t="s">
        <v>2</v>
      </c>
      <c r="B4" s="48"/>
      <c r="G4" s="60"/>
      <c r="H4" s="60"/>
      <c r="I4" s="60"/>
    </row>
    <row r="5" spans="1:5" ht="39" thickBot="1">
      <c r="A5" s="2" t="s">
        <v>0</v>
      </c>
      <c r="B5" s="2" t="s">
        <v>1</v>
      </c>
      <c r="C5" s="1" t="s">
        <v>4</v>
      </c>
      <c r="D5" s="1" t="s">
        <v>8</v>
      </c>
      <c r="E5" s="1" t="s">
        <v>11</v>
      </c>
    </row>
    <row r="6" spans="1:10" ht="13.5" thickTop="1">
      <c r="A6" s="13">
        <v>42736</v>
      </c>
      <c r="B6" s="13">
        <f>E1-1</f>
        <v>-1</v>
      </c>
      <c r="C6" s="16"/>
      <c r="D6" s="3" t="e">
        <f>DATEDIF(A6,B6,"d")/7</f>
        <v>#NUM!</v>
      </c>
      <c r="E6" s="17"/>
      <c r="G6" s="51" t="s">
        <v>14</v>
      </c>
      <c r="H6" s="52"/>
      <c r="I6" s="53"/>
      <c r="J6" s="8"/>
    </row>
    <row r="7" spans="1:10" ht="12.75">
      <c r="A7" s="13">
        <v>42370</v>
      </c>
      <c r="B7" s="13">
        <v>42735</v>
      </c>
      <c r="C7" s="16"/>
      <c r="D7" s="3">
        <f>DATEDIF(A7,B7,"d")/7</f>
        <v>52.142857142857146</v>
      </c>
      <c r="E7" s="17"/>
      <c r="G7" s="54"/>
      <c r="H7" s="55"/>
      <c r="I7" s="56"/>
      <c r="J7" s="8"/>
    </row>
    <row r="8" spans="1:15" ht="12.75">
      <c r="A8" s="13">
        <v>42005</v>
      </c>
      <c r="B8" s="13">
        <v>42369</v>
      </c>
      <c r="C8" s="16"/>
      <c r="D8" s="3">
        <f>DATEDIF(A8,B8,"d")/7</f>
        <v>52</v>
      </c>
      <c r="E8" s="17"/>
      <c r="G8" s="54"/>
      <c r="H8" s="55"/>
      <c r="I8" s="56"/>
      <c r="J8" s="8"/>
      <c r="O8" s="22">
        <f>52*4</f>
        <v>208</v>
      </c>
    </row>
    <row r="9" spans="1:15" ht="12.75">
      <c r="A9" s="13">
        <v>41640</v>
      </c>
      <c r="B9" s="13">
        <v>42004</v>
      </c>
      <c r="C9" s="16"/>
      <c r="D9" s="3">
        <f>DATEDIF(A9,B9,"d")/7</f>
        <v>52</v>
      </c>
      <c r="E9" s="17"/>
      <c r="G9" s="54"/>
      <c r="H9" s="55"/>
      <c r="I9" s="56"/>
      <c r="J9" s="19"/>
      <c r="O9" s="23" t="e">
        <f>D6+D7+D8+D9</f>
        <v>#NUM!</v>
      </c>
    </row>
    <row r="10" spans="1:15" ht="12.75">
      <c r="A10" s="13" t="e">
        <f>B10-O11</f>
        <v>#NUM!</v>
      </c>
      <c r="B10" s="13">
        <f>A9-1</f>
        <v>41639</v>
      </c>
      <c r="C10" s="16"/>
      <c r="D10" s="3" t="e">
        <f>DATEDIF(A10,B10,"d")/7</f>
        <v>#NUM!</v>
      </c>
      <c r="E10" s="17"/>
      <c r="G10" s="54"/>
      <c r="H10" s="55"/>
      <c r="I10" s="56"/>
      <c r="J10" s="8"/>
      <c r="L10" s="12"/>
      <c r="O10" s="23" t="e">
        <f>O8-O9</f>
        <v>#NUM!</v>
      </c>
    </row>
    <row r="11" spans="1:15" ht="13.5" thickBot="1">
      <c r="A11" s="49" t="s">
        <v>3</v>
      </c>
      <c r="B11" s="50"/>
      <c r="C11" s="4">
        <f>SUM(C6:C10)</f>
        <v>0</v>
      </c>
      <c r="D11" s="3" t="e">
        <f>SUM(D6:D10)</f>
        <v>#NUM!</v>
      </c>
      <c r="E11" s="3">
        <f>SUM(E6:E10)</f>
        <v>0</v>
      </c>
      <c r="G11" s="57"/>
      <c r="H11" s="58"/>
      <c r="I11" s="59"/>
      <c r="J11" s="8"/>
      <c r="K11" s="20"/>
      <c r="L11" s="21"/>
      <c r="M11" s="20"/>
      <c r="O11" s="23" t="e">
        <f>O10*7</f>
        <v>#NUM!</v>
      </c>
    </row>
    <row r="12" ht="13.5" thickTop="1"/>
    <row r="13" spans="1:4" ht="95.25" customHeight="1">
      <c r="A13" s="66" t="s">
        <v>40</v>
      </c>
      <c r="B13" s="66"/>
      <c r="C13" s="66"/>
      <c r="D13" s="6" t="e">
        <f>C11/E11*4.33</f>
        <v>#DIV/0!</v>
      </c>
    </row>
    <row r="14" spans="1:4" ht="12.75" customHeight="1">
      <c r="A14" s="9"/>
      <c r="B14" s="9"/>
      <c r="C14" s="9"/>
      <c r="D14" s="10"/>
    </row>
    <row r="15" spans="1:5" ht="12.75" customHeight="1">
      <c r="A15" s="9"/>
      <c r="B15" s="9"/>
      <c r="C15" s="9"/>
      <c r="D15" s="11" t="s">
        <v>6</v>
      </c>
      <c r="E15" s="7" t="s">
        <v>7</v>
      </c>
    </row>
    <row r="16" spans="1:9" ht="17.25" customHeight="1">
      <c r="A16" s="43" t="s">
        <v>5</v>
      </c>
      <c r="B16" s="43"/>
      <c r="C16" s="43"/>
      <c r="D16" s="24">
        <f>E11/2</f>
        <v>0</v>
      </c>
      <c r="E16" s="26">
        <f>D16/4.33</f>
        <v>0</v>
      </c>
      <c r="F16" s="18"/>
      <c r="G16" s="43" t="s">
        <v>42</v>
      </c>
      <c r="H16" s="43"/>
      <c r="I16" s="42" t="e">
        <f>H18+H19</f>
        <v>#DIV/0!</v>
      </c>
    </row>
    <row r="17" spans="3:12" ht="12.75">
      <c r="C17" s="5"/>
      <c r="E17" s="22"/>
      <c r="F17" s="22"/>
      <c r="G17" s="22"/>
      <c r="H17" s="22"/>
      <c r="I17" s="22"/>
      <c r="J17" s="22"/>
      <c r="K17" s="47" t="s">
        <v>12</v>
      </c>
      <c r="L17" s="47"/>
    </row>
    <row r="18" spans="1:13" ht="12.75">
      <c r="A18" s="45" t="s">
        <v>16</v>
      </c>
      <c r="B18" s="45"/>
      <c r="C18" s="46"/>
      <c r="D18" s="25" t="e">
        <f>IF($K$18&gt;1300,1300,$K$18)</f>
        <v>#DIV/0!</v>
      </c>
      <c r="E18" s="28">
        <v>1</v>
      </c>
      <c r="F18" s="29"/>
      <c r="G18" s="30"/>
      <c r="H18" s="31" t="e">
        <f>D18+D19+D20</f>
        <v>#DIV/0!</v>
      </c>
      <c r="I18" s="30"/>
      <c r="J18" s="22"/>
      <c r="K18" s="32" t="e">
        <f>(1195*0.75)+((D13-1195)*0.25)</f>
        <v>#DIV/0!</v>
      </c>
      <c r="L18" s="32" t="e">
        <f>IF((1195*0.75)+((D13-1195)*0.25)&gt;1300,1300,D18)</f>
        <v>#DIV/0!</v>
      </c>
      <c r="M18" s="22"/>
    </row>
    <row r="19" spans="1:13" ht="12.75">
      <c r="A19" s="43" t="s">
        <v>17</v>
      </c>
      <c r="B19" s="43"/>
      <c r="C19" s="44"/>
      <c r="D19" s="25" t="e">
        <f>IF($K$18&gt;1300,1300,$K$18)</f>
        <v>#DIV/0!</v>
      </c>
      <c r="E19" s="28">
        <v>2</v>
      </c>
      <c r="F19" s="29"/>
      <c r="G19" s="30"/>
      <c r="H19" s="33">
        <f>SUMIF(F21:F41,F44,D21:D41)</f>
        <v>0</v>
      </c>
      <c r="I19" s="30"/>
      <c r="J19" s="22"/>
      <c r="K19" s="34"/>
      <c r="L19" s="35" t="e">
        <f>IF((D18-(D18*0.03))&gt;1261,1261,D21)</f>
        <v>#DIV/0!</v>
      </c>
      <c r="M19" s="22"/>
    </row>
    <row r="20" spans="1:13" ht="12.75">
      <c r="A20" s="43" t="s">
        <v>18</v>
      </c>
      <c r="B20" s="43"/>
      <c r="C20" s="44"/>
      <c r="D20" s="25" t="e">
        <f>IF($K$18&gt;1300,1300,$K$18)</f>
        <v>#DIV/0!</v>
      </c>
      <c r="E20" s="36">
        <v>3</v>
      </c>
      <c r="F20" s="23"/>
      <c r="G20" s="22"/>
      <c r="H20" s="37" t="e">
        <f>H18+H19</f>
        <v>#DIV/0!</v>
      </c>
      <c r="I20" s="22"/>
      <c r="J20" s="22"/>
      <c r="K20" s="22"/>
      <c r="L20" s="35"/>
      <c r="M20" s="22"/>
    </row>
    <row r="21" spans="1:13" ht="12.75">
      <c r="A21" s="43" t="s">
        <v>19</v>
      </c>
      <c r="B21" s="43"/>
      <c r="C21" s="44"/>
      <c r="D21" s="25" t="e">
        <f>D20-(D20*0.03)</f>
        <v>#DIV/0!</v>
      </c>
      <c r="E21" s="36">
        <v>4</v>
      </c>
      <c r="F21" s="38" t="str">
        <f>IF(E21&lt;=$E$16,"SI","NO")</f>
        <v>NO</v>
      </c>
      <c r="G21" s="22"/>
      <c r="H21" s="22"/>
      <c r="I21" s="22"/>
      <c r="J21" s="22"/>
      <c r="K21" s="22"/>
      <c r="L21" s="35"/>
      <c r="M21" s="22"/>
    </row>
    <row r="22" spans="1:13" ht="12.75">
      <c r="A22" s="43" t="s">
        <v>20</v>
      </c>
      <c r="B22" s="43"/>
      <c r="C22" s="44"/>
      <c r="D22" s="25" t="e">
        <f aca="true" t="shared" si="0" ref="D22:D33">D21-(D21*0.03)</f>
        <v>#DIV/0!</v>
      </c>
      <c r="E22" s="36">
        <v>5</v>
      </c>
      <c r="F22" s="38" t="str">
        <f aca="true" t="shared" si="1" ref="F22:F41">IF(E22&lt;=$E$16,"SI","NO")</f>
        <v>NO</v>
      </c>
      <c r="G22" s="22"/>
      <c r="H22" s="22"/>
      <c r="I22" s="22"/>
      <c r="J22" s="22"/>
      <c r="K22" s="22"/>
      <c r="L22" s="22"/>
      <c r="M22" s="22"/>
    </row>
    <row r="23" spans="1:13" ht="12.75">
      <c r="A23" s="43" t="s">
        <v>21</v>
      </c>
      <c r="B23" s="43"/>
      <c r="C23" s="44"/>
      <c r="D23" s="25" t="e">
        <f t="shared" si="0"/>
        <v>#DIV/0!</v>
      </c>
      <c r="E23" s="36">
        <v>6</v>
      </c>
      <c r="F23" s="38" t="str">
        <f t="shared" si="1"/>
        <v>NO</v>
      </c>
      <c r="G23" s="22"/>
      <c r="H23" s="39" t="e">
        <f>SUM(D21:D36)</f>
        <v>#DIV/0!</v>
      </c>
      <c r="I23" s="22"/>
      <c r="J23" s="22"/>
      <c r="K23" s="22"/>
      <c r="L23" s="22"/>
      <c r="M23" s="22"/>
    </row>
    <row r="24" spans="1:13" ht="12.75">
      <c r="A24" s="43" t="s">
        <v>22</v>
      </c>
      <c r="B24" s="43"/>
      <c r="C24" s="44"/>
      <c r="D24" s="25" t="e">
        <f t="shared" si="0"/>
        <v>#DIV/0!</v>
      </c>
      <c r="E24" s="36">
        <v>7</v>
      </c>
      <c r="F24" s="38" t="str">
        <f t="shared" si="1"/>
        <v>NO</v>
      </c>
      <c r="G24" s="22"/>
      <c r="H24" s="39" t="e">
        <f>SUM(D18:D36)</f>
        <v>#DIV/0!</v>
      </c>
      <c r="I24" s="22"/>
      <c r="J24" s="22"/>
      <c r="K24" s="22"/>
      <c r="L24" s="22"/>
      <c r="M24" s="22"/>
    </row>
    <row r="25" spans="1:13" ht="12.75">
      <c r="A25" s="43" t="s">
        <v>23</v>
      </c>
      <c r="B25" s="43"/>
      <c r="C25" s="44"/>
      <c r="D25" s="25" t="e">
        <f t="shared" si="0"/>
        <v>#DIV/0!</v>
      </c>
      <c r="E25" s="40">
        <v>8</v>
      </c>
      <c r="F25" s="38" t="str">
        <f t="shared" si="1"/>
        <v>NO</v>
      </c>
      <c r="G25" s="22"/>
      <c r="H25" s="39"/>
      <c r="I25" s="22"/>
      <c r="J25" s="22"/>
      <c r="K25" s="22"/>
      <c r="L25" s="22"/>
      <c r="M25" s="22"/>
    </row>
    <row r="26" spans="1:13" ht="12.75">
      <c r="A26" s="43" t="s">
        <v>24</v>
      </c>
      <c r="B26" s="43"/>
      <c r="C26" s="44"/>
      <c r="D26" s="25" t="e">
        <f t="shared" si="0"/>
        <v>#DIV/0!</v>
      </c>
      <c r="E26" s="40">
        <v>9</v>
      </c>
      <c r="F26" s="38" t="str">
        <f t="shared" si="1"/>
        <v>NO</v>
      </c>
      <c r="G26" s="22"/>
      <c r="H26" s="22"/>
      <c r="I26" s="22"/>
      <c r="J26" s="22"/>
      <c r="K26" s="22"/>
      <c r="L26" s="22"/>
      <c r="M26" s="22"/>
    </row>
    <row r="27" spans="1:13" ht="12.75">
      <c r="A27" s="43" t="s">
        <v>25</v>
      </c>
      <c r="B27" s="43"/>
      <c r="C27" s="44"/>
      <c r="D27" s="25" t="e">
        <f t="shared" si="0"/>
        <v>#DIV/0!</v>
      </c>
      <c r="E27" s="41">
        <v>10</v>
      </c>
      <c r="F27" s="38" t="str">
        <f t="shared" si="1"/>
        <v>NO</v>
      </c>
      <c r="G27" s="22"/>
      <c r="H27" s="22"/>
      <c r="I27" s="22"/>
      <c r="J27" s="22"/>
      <c r="K27" s="22"/>
      <c r="L27" s="22"/>
      <c r="M27" s="22"/>
    </row>
    <row r="28" spans="1:13" ht="12.75">
      <c r="A28" s="43" t="s">
        <v>26</v>
      </c>
      <c r="B28" s="43"/>
      <c r="C28" s="44"/>
      <c r="D28" s="25" t="e">
        <f t="shared" si="0"/>
        <v>#DIV/0!</v>
      </c>
      <c r="E28" s="36">
        <v>11</v>
      </c>
      <c r="F28" s="38" t="str">
        <f t="shared" si="1"/>
        <v>NO</v>
      </c>
      <c r="G28" s="22"/>
      <c r="H28" s="22"/>
      <c r="I28" s="22"/>
      <c r="J28" s="22"/>
      <c r="K28" s="22"/>
      <c r="L28" s="22"/>
      <c r="M28" s="22"/>
    </row>
    <row r="29" spans="1:13" ht="12.75">
      <c r="A29" s="43" t="s">
        <v>27</v>
      </c>
      <c r="B29" s="43"/>
      <c r="C29" s="44"/>
      <c r="D29" s="25" t="e">
        <f t="shared" si="0"/>
        <v>#DIV/0!</v>
      </c>
      <c r="E29" s="36">
        <v>12</v>
      </c>
      <c r="F29" s="38" t="str">
        <f t="shared" si="1"/>
        <v>NO</v>
      </c>
      <c r="G29" s="22"/>
      <c r="H29" s="22"/>
      <c r="I29" s="22"/>
      <c r="J29" s="22"/>
      <c r="K29" s="22"/>
      <c r="L29" s="22"/>
      <c r="M29" s="22"/>
    </row>
    <row r="30" spans="1:13" ht="12.75">
      <c r="A30" s="43" t="s">
        <v>28</v>
      </c>
      <c r="B30" s="43"/>
      <c r="C30" s="44"/>
      <c r="D30" s="25" t="e">
        <f t="shared" si="0"/>
        <v>#DIV/0!</v>
      </c>
      <c r="E30" s="36">
        <v>13</v>
      </c>
      <c r="F30" s="38" t="str">
        <f t="shared" si="1"/>
        <v>NO</v>
      </c>
      <c r="G30" s="22"/>
      <c r="H30" s="22"/>
      <c r="I30" s="22"/>
      <c r="J30" s="22"/>
      <c r="K30" s="22"/>
      <c r="L30" s="22"/>
      <c r="M30" s="22"/>
    </row>
    <row r="31" spans="1:13" ht="12.75">
      <c r="A31" s="43" t="s">
        <v>29</v>
      </c>
      <c r="B31" s="43"/>
      <c r="C31" s="44"/>
      <c r="D31" s="25" t="e">
        <f t="shared" si="0"/>
        <v>#DIV/0!</v>
      </c>
      <c r="E31" s="36">
        <v>14</v>
      </c>
      <c r="F31" s="38" t="str">
        <f t="shared" si="1"/>
        <v>NO</v>
      </c>
      <c r="G31" s="22"/>
      <c r="H31" s="22"/>
      <c r="I31" s="22"/>
      <c r="J31" s="22"/>
      <c r="K31" s="22"/>
      <c r="L31" s="22"/>
      <c r="M31" s="22"/>
    </row>
    <row r="32" spans="1:13" ht="12.75">
      <c r="A32" s="43" t="s">
        <v>30</v>
      </c>
      <c r="B32" s="43"/>
      <c r="C32" s="44"/>
      <c r="D32" s="25" t="e">
        <f t="shared" si="0"/>
        <v>#DIV/0!</v>
      </c>
      <c r="E32" s="36">
        <v>15</v>
      </c>
      <c r="F32" s="38" t="str">
        <f t="shared" si="1"/>
        <v>NO</v>
      </c>
      <c r="G32" s="22"/>
      <c r="H32" s="22"/>
      <c r="I32" s="22"/>
      <c r="J32" s="22"/>
      <c r="K32" s="22"/>
      <c r="L32" s="22"/>
      <c r="M32" s="22"/>
    </row>
    <row r="33" spans="1:13" ht="12.75">
      <c r="A33" s="43" t="s">
        <v>31</v>
      </c>
      <c r="B33" s="43"/>
      <c r="C33" s="44"/>
      <c r="D33" s="25" t="e">
        <f t="shared" si="0"/>
        <v>#DIV/0!</v>
      </c>
      <c r="E33" s="36">
        <v>16</v>
      </c>
      <c r="F33" s="38" t="str">
        <f t="shared" si="1"/>
        <v>NO</v>
      </c>
      <c r="G33" s="22"/>
      <c r="H33" s="22"/>
      <c r="I33" s="22"/>
      <c r="J33" s="22"/>
      <c r="K33" s="22"/>
      <c r="L33" s="22"/>
      <c r="M33" s="22"/>
    </row>
    <row r="34" spans="1:13" ht="12.75">
      <c r="A34" s="43" t="s">
        <v>32</v>
      </c>
      <c r="B34" s="43"/>
      <c r="C34" s="44"/>
      <c r="D34" s="25" t="e">
        <f aca="true" t="shared" si="2" ref="D34:D41">D33-(D33*0.03)</f>
        <v>#DIV/0!</v>
      </c>
      <c r="E34" s="36">
        <v>17</v>
      </c>
      <c r="F34" s="38" t="str">
        <f t="shared" si="1"/>
        <v>NO</v>
      </c>
      <c r="G34" s="22"/>
      <c r="H34" s="22"/>
      <c r="I34" s="22"/>
      <c r="J34" s="22"/>
      <c r="K34" s="22"/>
      <c r="L34" s="22"/>
      <c r="M34" s="22"/>
    </row>
    <row r="35" spans="1:13" ht="12.75">
      <c r="A35" s="43" t="s">
        <v>33</v>
      </c>
      <c r="B35" s="43"/>
      <c r="C35" s="44"/>
      <c r="D35" s="25" t="e">
        <f t="shared" si="2"/>
        <v>#DIV/0!</v>
      </c>
      <c r="E35" s="36">
        <v>18</v>
      </c>
      <c r="F35" s="38" t="str">
        <f t="shared" si="1"/>
        <v>NO</v>
      </c>
      <c r="G35" s="22"/>
      <c r="H35" s="22"/>
      <c r="I35" s="22"/>
      <c r="J35" s="22"/>
      <c r="K35" s="22"/>
      <c r="L35" s="22"/>
      <c r="M35" s="22"/>
    </row>
    <row r="36" spans="1:13" ht="12.75">
      <c r="A36" s="43" t="s">
        <v>34</v>
      </c>
      <c r="B36" s="43"/>
      <c r="C36" s="44"/>
      <c r="D36" s="25" t="e">
        <f t="shared" si="2"/>
        <v>#DIV/0!</v>
      </c>
      <c r="E36" s="36">
        <v>19</v>
      </c>
      <c r="F36" s="38" t="str">
        <f t="shared" si="1"/>
        <v>NO</v>
      </c>
      <c r="G36" s="22"/>
      <c r="H36" s="22"/>
      <c r="I36" s="22"/>
      <c r="J36" s="22"/>
      <c r="K36" s="22"/>
      <c r="L36" s="22"/>
      <c r="M36" s="22"/>
    </row>
    <row r="37" spans="1:13" ht="12.75">
      <c r="A37" s="43" t="s">
        <v>35</v>
      </c>
      <c r="B37" s="43"/>
      <c r="C37" s="44"/>
      <c r="D37" s="25" t="e">
        <f t="shared" si="2"/>
        <v>#DIV/0!</v>
      </c>
      <c r="E37" s="36">
        <v>20</v>
      </c>
      <c r="F37" s="38" t="str">
        <f t="shared" si="1"/>
        <v>NO</v>
      </c>
      <c r="G37" s="22"/>
      <c r="H37" s="22"/>
      <c r="I37" s="22"/>
      <c r="J37" s="22"/>
      <c r="K37" s="22"/>
      <c r="L37" s="22"/>
      <c r="M37" s="22"/>
    </row>
    <row r="38" spans="1:13" ht="12.75">
      <c r="A38" s="43" t="s">
        <v>36</v>
      </c>
      <c r="B38" s="43"/>
      <c r="C38" s="44"/>
      <c r="D38" s="25" t="e">
        <f t="shared" si="2"/>
        <v>#DIV/0!</v>
      </c>
      <c r="E38" s="36">
        <v>21</v>
      </c>
      <c r="F38" s="38" t="str">
        <f t="shared" si="1"/>
        <v>NO</v>
      </c>
      <c r="G38" s="22"/>
      <c r="H38" s="22"/>
      <c r="I38" s="22"/>
      <c r="J38" s="22"/>
      <c r="K38" s="22"/>
      <c r="L38" s="22"/>
      <c r="M38" s="22"/>
    </row>
    <row r="39" spans="1:13" ht="12.75">
      <c r="A39" s="43" t="s">
        <v>37</v>
      </c>
      <c r="B39" s="43"/>
      <c r="C39" s="44"/>
      <c r="D39" s="25" t="e">
        <f t="shared" si="2"/>
        <v>#DIV/0!</v>
      </c>
      <c r="E39" s="36">
        <v>22</v>
      </c>
      <c r="F39" s="38" t="str">
        <f t="shared" si="1"/>
        <v>NO</v>
      </c>
      <c r="G39" s="22"/>
      <c r="H39" s="22"/>
      <c r="I39" s="22"/>
      <c r="J39" s="22"/>
      <c r="K39" s="22"/>
      <c r="L39" s="22"/>
      <c r="M39" s="22"/>
    </row>
    <row r="40" spans="1:13" ht="12.75">
      <c r="A40" s="43" t="s">
        <v>38</v>
      </c>
      <c r="B40" s="43"/>
      <c r="C40" s="44"/>
      <c r="D40" s="25" t="e">
        <f t="shared" si="2"/>
        <v>#DIV/0!</v>
      </c>
      <c r="E40" s="36">
        <v>23</v>
      </c>
      <c r="F40" s="38" t="str">
        <f t="shared" si="1"/>
        <v>NO</v>
      </c>
      <c r="G40" s="22"/>
      <c r="H40" s="22"/>
      <c r="I40" s="22"/>
      <c r="J40" s="22"/>
      <c r="K40" s="22"/>
      <c r="L40" s="22"/>
      <c r="M40" s="22"/>
    </row>
    <row r="41" spans="1:13" ht="12.75">
      <c r="A41" s="43" t="s">
        <v>39</v>
      </c>
      <c r="B41" s="43"/>
      <c r="C41" s="44"/>
      <c r="D41" s="25" t="e">
        <f t="shared" si="2"/>
        <v>#DIV/0!</v>
      </c>
      <c r="E41" s="36">
        <v>24</v>
      </c>
      <c r="F41" s="38" t="str">
        <f t="shared" si="1"/>
        <v>NO</v>
      </c>
      <c r="G41" s="22"/>
      <c r="H41" s="22"/>
      <c r="I41" s="22"/>
      <c r="J41" s="22"/>
      <c r="K41" s="22"/>
      <c r="L41" s="22"/>
      <c r="M41" s="22"/>
    </row>
    <row r="42" spans="5:13" ht="12.75">
      <c r="E42" s="22"/>
      <c r="F42" s="22"/>
      <c r="G42" s="22"/>
      <c r="H42" s="22"/>
      <c r="I42" s="22"/>
      <c r="J42" s="22"/>
      <c r="K42" s="22"/>
      <c r="L42" s="22"/>
      <c r="M42" s="22"/>
    </row>
    <row r="43" spans="5:13" ht="12.75">
      <c r="E43" s="22"/>
      <c r="F43" s="22"/>
      <c r="G43" s="22"/>
      <c r="H43" s="22"/>
      <c r="I43" s="22"/>
      <c r="J43" s="22"/>
      <c r="K43" s="22"/>
      <c r="L43" s="22"/>
      <c r="M43" s="22"/>
    </row>
    <row r="44" spans="5:13" ht="12.75">
      <c r="E44" s="22"/>
      <c r="F44" s="22" t="s">
        <v>41</v>
      </c>
      <c r="G44" s="22"/>
      <c r="H44" s="22"/>
      <c r="I44" s="22"/>
      <c r="J44" s="22"/>
      <c r="K44" s="22"/>
      <c r="L44" s="22"/>
      <c r="M44" s="22"/>
    </row>
    <row r="45" spans="6:13" ht="12.75">
      <c r="F45" s="27"/>
      <c r="G45" s="27"/>
      <c r="H45" s="27"/>
      <c r="I45" s="27"/>
      <c r="J45" s="27"/>
      <c r="K45" s="27"/>
      <c r="L45" s="27"/>
      <c r="M45" s="27"/>
    </row>
    <row r="46" spans="6:13" ht="12.75">
      <c r="F46" s="27"/>
      <c r="G46" s="27"/>
      <c r="H46" s="27"/>
      <c r="I46" s="27"/>
      <c r="J46" s="27"/>
      <c r="K46" s="27"/>
      <c r="L46" s="27"/>
      <c r="M46" s="27"/>
    </row>
    <row r="47" spans="6:13" ht="12.75">
      <c r="F47" s="27"/>
      <c r="G47" s="27"/>
      <c r="H47" s="27"/>
      <c r="I47" s="27"/>
      <c r="J47" s="27"/>
      <c r="K47" s="27"/>
      <c r="L47" s="27"/>
      <c r="M47" s="27"/>
    </row>
    <row r="48" spans="6:13" ht="12.75">
      <c r="F48" s="27"/>
      <c r="G48" s="27"/>
      <c r="H48" s="27"/>
      <c r="I48" s="27"/>
      <c r="J48" s="27"/>
      <c r="K48" s="27"/>
      <c r="L48" s="27"/>
      <c r="M48" s="27"/>
    </row>
    <row r="49" spans="6:13" ht="12.75">
      <c r="F49" s="27"/>
      <c r="G49" s="27"/>
      <c r="H49" s="27"/>
      <c r="I49" s="27"/>
      <c r="J49" s="27"/>
      <c r="K49" s="27"/>
      <c r="L49" s="27"/>
      <c r="M49" s="27"/>
    </row>
  </sheetData>
  <sheetProtection password="E9B1" sheet="1" objects="1" scenarios="1"/>
  <mergeCells count="34">
    <mergeCell ref="K17:L17"/>
    <mergeCell ref="A4:B4"/>
    <mergeCell ref="A11:B11"/>
    <mergeCell ref="A23:C23"/>
    <mergeCell ref="G6:I11"/>
    <mergeCell ref="G1:I4"/>
    <mergeCell ref="A1:D2"/>
    <mergeCell ref="E1:E2"/>
    <mergeCell ref="A13:C13"/>
    <mergeCell ref="G16:H16"/>
    <mergeCell ref="A24:C24"/>
    <mergeCell ref="A25:C25"/>
    <mergeCell ref="A26:C26"/>
    <mergeCell ref="A27:C27"/>
    <mergeCell ref="A16:C16"/>
    <mergeCell ref="A21:C21"/>
    <mergeCell ref="A22:C22"/>
    <mergeCell ref="A18:C18"/>
    <mergeCell ref="A19:C19"/>
    <mergeCell ref="A20:C20"/>
    <mergeCell ref="A32:C32"/>
    <mergeCell ref="A33:C33"/>
    <mergeCell ref="A34:C34"/>
    <mergeCell ref="A35:C35"/>
    <mergeCell ref="A28:C28"/>
    <mergeCell ref="A29:C29"/>
    <mergeCell ref="A30:C30"/>
    <mergeCell ref="A31:C31"/>
    <mergeCell ref="A40:C40"/>
    <mergeCell ref="A41:C41"/>
    <mergeCell ref="A36:C36"/>
    <mergeCell ref="A37:C37"/>
    <mergeCell ref="A38:C38"/>
    <mergeCell ref="A39:C3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RSU IBM SEGRATE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IT20309</dc:creator>
  <cp:keywords/>
  <dc:description/>
  <cp:lastModifiedBy>IT20309</cp:lastModifiedBy>
  <dcterms:created xsi:type="dcterms:W3CDTF">2016-12-09T05:47:14Z</dcterms:created>
  <dcterms:modified xsi:type="dcterms:W3CDTF">2016-12-22T17:56:01Z</dcterms:modified>
  <cp:category/>
  <cp:version/>
  <cp:contentType/>
  <cp:contentStatus/>
</cp:coreProperties>
</file>